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ariables" sheetId="1" r:id="rId4"/>
    <sheet state="visible" name="Projection (Target)" sheetId="2" r:id="rId5"/>
    <sheet state="visible" name="Projection (BDM Headcount)" sheetId="3" r:id="rId6"/>
  </sheets>
  <definedNames/>
  <calcPr/>
</workbook>
</file>

<file path=xl/sharedStrings.xml><?xml version="1.0" encoding="utf-8"?>
<sst xmlns="http://schemas.openxmlformats.org/spreadsheetml/2006/main" count="48" uniqueCount="45">
  <si>
    <t>Change Variables For Model</t>
  </si>
  <si>
    <t>Working Days In Month</t>
  </si>
  <si>
    <t>Average Deal Size</t>
  </si>
  <si>
    <t>Average Days In Month</t>
  </si>
  <si>
    <t>SQO (Sales Qualified Opp) Win Rate</t>
  </si>
  <si>
    <t>Average Weeks In Month</t>
  </si>
  <si>
    <t>Demo Attended To SQO</t>
  </si>
  <si>
    <t>Demos Per Month Per BDM Max</t>
  </si>
  <si>
    <t>Attended Rate From Booked Demo</t>
  </si>
  <si>
    <t>New Demos Per BDM Daily</t>
  </si>
  <si>
    <t>Revenue Breakdown Split By Channel</t>
  </si>
  <si>
    <t>Marketing Percentage</t>
  </si>
  <si>
    <t>SDR Percentage</t>
  </si>
  <si>
    <t xml:space="preserve">SQOs Per SDR Monthly </t>
  </si>
  <si>
    <t>*CHANGE REVENUE NUMBER</t>
  </si>
  <si>
    <t>Monthly MRR Target</t>
  </si>
  <si>
    <t>Marketing Deals</t>
  </si>
  <si>
    <t>SDR Deals</t>
  </si>
  <si>
    <t>Deals Needed</t>
  </si>
  <si>
    <t>Opps Needed</t>
  </si>
  <si>
    <t>Demos Attended</t>
  </si>
  <si>
    <t>SDR Attended</t>
  </si>
  <si>
    <t>Marketing Attended</t>
  </si>
  <si>
    <t>SDR Booked</t>
  </si>
  <si>
    <t>Marketing Booked</t>
  </si>
  <si>
    <t>Opps SDR</t>
  </si>
  <si>
    <t>Opps Marketing</t>
  </si>
  <si>
    <t>SDRs Needed</t>
  </si>
  <si>
    <t>BDMs Needed</t>
  </si>
  <si>
    <t>Average BDM Target</t>
  </si>
  <si>
    <t>Demos Per BDM Monthly</t>
  </si>
  <si>
    <t>Win Rate Attended Demo</t>
  </si>
  <si>
    <t>Win Rate SQO</t>
  </si>
  <si>
    <t>*CHANGE NUMBER</t>
  </si>
  <si>
    <t>BDMS</t>
  </si>
  <si>
    <t>Breakdown</t>
  </si>
  <si>
    <t>SDRs Needed To Fill Capacity</t>
  </si>
  <si>
    <t>Attended Capacity</t>
  </si>
  <si>
    <t>Booked Capacity</t>
  </si>
  <si>
    <t>Marketing Attended Demos</t>
  </si>
  <si>
    <t>SDR Attended Demo</t>
  </si>
  <si>
    <t>Marketing Booked Demos</t>
  </si>
  <si>
    <t>SDR Booked Demos</t>
  </si>
  <si>
    <t>Deals</t>
  </si>
  <si>
    <t>MRR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</si>
</sst>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[$$-409]* #,##0.00_);_([$$-409]* \(#,##0.00\);_([$$-409]* &quot;-&quot;??_);_(@_)"/>
    <numFmt numFmtId="165" formatCode="&quot;£&quot;#,##0.00"/>
  </numFmts>
  <fonts count="9">
    <font>
      <sz val="12.0"/>
      <color theme="1"/>
      <name val="Calibri"/>
      <scheme val="minor"/>
    </font>
    <font>
      <sz val="10.0"/>
      <color theme="1"/>
      <name val="Manrope"/>
    </font>
    <font/>
    <font>
      <b/>
      <sz val="10.0"/>
      <color theme="1"/>
      <name val="Manrope"/>
    </font>
    <font>
      <sz val="10.0"/>
      <color rgb="FFFF6249"/>
      <name val="Manrope"/>
    </font>
    <font>
      <sz val="10.0"/>
      <color theme="1"/>
      <name val="Calibri"/>
      <scheme val="minor"/>
    </font>
    <font>
      <sz val="10.0"/>
      <color rgb="FFFF0000"/>
      <name val="Manrope"/>
    </font>
    <font>
      <b/>
      <sz val="10.0"/>
      <color theme="0"/>
      <name val="Manrope"/>
    </font>
    <font>
      <sz val="10.0"/>
      <color theme="0"/>
      <name val="Manrope"/>
    </font>
  </fonts>
  <fills count="4">
    <fill>
      <patternFill patternType="none"/>
    </fill>
    <fill>
      <patternFill patternType="lightGray"/>
    </fill>
    <fill>
      <patternFill patternType="solid">
        <fgColor rgb="FF282850"/>
        <bgColor rgb="FF282850"/>
      </patternFill>
    </fill>
    <fill>
      <patternFill patternType="solid">
        <fgColor theme="0"/>
        <bgColor theme="0"/>
      </patternFill>
    </fill>
  </fills>
  <borders count="22">
    <border/>
    <border>
      <left/>
      <top/>
      <bottom/>
    </border>
    <border>
      <top/>
      <bottom/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0" fillId="0" fontId="1" numFmtId="0" xfId="0" applyFont="1"/>
    <xf borderId="0" fillId="0" fontId="3" numFmtId="0" xfId="0" applyFont="1"/>
    <xf borderId="3" fillId="3" fontId="1" numFmtId="0" xfId="0" applyAlignment="1" applyBorder="1" applyFill="1" applyFont="1">
      <alignment horizontal="center"/>
    </xf>
    <xf borderId="4" fillId="0" fontId="2" numFmtId="0" xfId="0" applyBorder="1" applyFont="1"/>
    <xf borderId="5" fillId="3" fontId="1" numFmtId="0" xfId="0" applyAlignment="1" applyBorder="1" applyFont="1">
      <alignment horizontal="center"/>
    </xf>
    <xf borderId="6" fillId="0" fontId="2" numFmtId="0" xfId="0" applyBorder="1" applyFont="1"/>
    <xf borderId="7" fillId="3" fontId="1" numFmtId="0" xfId="0" applyAlignment="1" applyBorder="1" applyFont="1">
      <alignment horizontal="left"/>
    </xf>
    <xf borderId="8" fillId="3" fontId="1" numFmtId="0" xfId="0" applyBorder="1" applyFont="1"/>
    <xf borderId="0" fillId="0" fontId="4" numFmtId="164" xfId="0" applyAlignment="1" applyFont="1" applyNumberFormat="1">
      <alignment horizontal="left"/>
    </xf>
    <xf borderId="0" fillId="0" fontId="1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4" numFmtId="9" xfId="0" applyAlignment="1" applyFont="1" applyNumberFormat="1">
      <alignment horizontal="left"/>
    </xf>
    <xf borderId="9" fillId="3" fontId="1" numFmtId="0" xfId="0" applyAlignment="1" applyBorder="1" applyFont="1">
      <alignment horizontal="center"/>
    </xf>
    <xf borderId="10" fillId="0" fontId="2" numFmtId="0" xfId="0" applyBorder="1" applyFont="1"/>
    <xf borderId="0" fillId="0" fontId="1" numFmtId="9" xfId="0" applyAlignment="1" applyFont="1" applyNumberFormat="1">
      <alignment horizontal="left"/>
    </xf>
    <xf borderId="11" fillId="0" fontId="1" numFmtId="0" xfId="0" applyAlignment="1" applyBorder="1" applyFont="1">
      <alignment horizontal="center" shrinkToFit="0" wrapText="1"/>
    </xf>
    <xf borderId="12" fillId="0" fontId="2" numFmtId="0" xfId="0" applyBorder="1" applyFont="1"/>
    <xf borderId="13" fillId="0" fontId="1" numFmtId="1" xfId="0" applyAlignment="1" applyBorder="1" applyFont="1" applyNumberFormat="1">
      <alignment horizontal="center"/>
    </xf>
    <xf borderId="14" fillId="0" fontId="2" numFmtId="0" xfId="0" applyBorder="1" applyFont="1"/>
    <xf borderId="0" fillId="0" fontId="4" numFmtId="0" xfId="0" applyAlignment="1" applyFont="1">
      <alignment horizontal="left"/>
    </xf>
    <xf borderId="15" fillId="0" fontId="1" numFmtId="0" xfId="0" applyBorder="1" applyFont="1"/>
    <xf borderId="15" fillId="0" fontId="4" numFmtId="9" xfId="0" applyBorder="1" applyFont="1" applyNumberFormat="1"/>
    <xf borderId="0" fillId="0" fontId="5" numFmtId="0" xfId="0" applyFont="1"/>
    <xf borderId="15" fillId="0" fontId="4" numFmtId="4" xfId="0" applyBorder="1" applyFont="1" applyNumberFormat="1"/>
    <xf borderId="0" fillId="0" fontId="1" numFmtId="1" xfId="0" applyFont="1" applyNumberFormat="1"/>
    <xf borderId="15" fillId="0" fontId="1" numFmtId="1" xfId="0" applyBorder="1" applyFont="1" applyNumberFormat="1"/>
    <xf borderId="0" fillId="0" fontId="6" numFmtId="0" xfId="0" applyFont="1"/>
    <xf borderId="15" fillId="0" fontId="3" numFmtId="0" xfId="0" applyBorder="1" applyFont="1"/>
    <xf borderId="15" fillId="0" fontId="3" numFmtId="1" xfId="0" applyBorder="1" applyFont="1" applyNumberFormat="1"/>
    <xf borderId="16" fillId="0" fontId="1" numFmtId="0" xfId="0" applyBorder="1" applyFont="1"/>
    <xf borderId="17" fillId="0" fontId="1" numFmtId="2" xfId="0" applyBorder="1" applyFont="1" applyNumberFormat="1"/>
    <xf borderId="15" fillId="0" fontId="1" numFmtId="165" xfId="0" applyBorder="1" applyFont="1" applyNumberFormat="1"/>
    <xf borderId="15" fillId="0" fontId="1" numFmtId="10" xfId="0" applyBorder="1" applyFont="1" applyNumberFormat="1"/>
    <xf borderId="11" fillId="0" fontId="1" numFmtId="0" xfId="0" applyBorder="1" applyFont="1"/>
    <xf borderId="12" fillId="0" fontId="6" numFmtId="0" xfId="0" applyBorder="1" applyFont="1"/>
    <xf borderId="0" fillId="0" fontId="7" numFmtId="0" xfId="0" applyFont="1"/>
    <xf borderId="0" fillId="0" fontId="8" numFmtId="0" xfId="0" applyFont="1"/>
    <xf borderId="18" fillId="0" fontId="1" numFmtId="0" xfId="0" applyBorder="1" applyFont="1"/>
    <xf borderId="19" fillId="0" fontId="6" numFmtId="0" xfId="0" applyBorder="1" applyFont="1"/>
    <xf borderId="0" fillId="0" fontId="8" numFmtId="9" xfId="0" applyFont="1" applyNumberFormat="1"/>
    <xf borderId="20" fillId="0" fontId="1" numFmtId="0" xfId="0" applyBorder="1" applyFont="1"/>
    <xf borderId="21" fillId="0" fontId="1" numFmtId="2" xfId="0" applyBorder="1" applyFont="1" applyNumberFormat="1"/>
    <xf borderId="19" fillId="0" fontId="1" numFmtId="0" xfId="0" applyBorder="1" applyFont="1"/>
    <xf borderId="19" fillId="0" fontId="1" numFmtId="1" xfId="0" applyBorder="1" applyFont="1" applyNumberFormat="1"/>
    <xf borderId="13" fillId="0" fontId="1" numFmtId="0" xfId="0" applyBorder="1" applyFont="1"/>
    <xf borderId="14" fillId="0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1790700" cy="3429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1790700" cy="3429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1790700" cy="3429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4.44"/>
    <col customWidth="1" min="2" max="8" width="10.56"/>
    <col customWidth="1" min="9" max="9" width="23.33"/>
    <col customWidth="1" min="10" max="26" width="10.56"/>
  </cols>
  <sheetData>
    <row r="1" ht="48.7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0</v>
      </c>
      <c r="B3" s="3"/>
      <c r="C3" s="3"/>
      <c r="D3" s="3"/>
      <c r="E3" s="3"/>
      <c r="F3" s="3"/>
      <c r="G3" s="3"/>
      <c r="H3" s="5" t="s">
        <v>1</v>
      </c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3"/>
      <c r="B4" s="3"/>
      <c r="C4" s="3"/>
      <c r="D4" s="3"/>
      <c r="E4" s="3"/>
      <c r="F4" s="3"/>
      <c r="G4" s="3"/>
      <c r="H4" s="7">
        <v>21.62</v>
      </c>
      <c r="I4" s="8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4" t="s">
        <v>2</v>
      </c>
      <c r="B5" s="3"/>
      <c r="C5" s="3"/>
      <c r="D5" s="3"/>
      <c r="E5" s="3"/>
      <c r="F5" s="3"/>
      <c r="G5" s="3"/>
      <c r="H5" s="9"/>
      <c r="I5" s="10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1">
        <v>1400.0</v>
      </c>
      <c r="B6" s="3"/>
      <c r="C6" s="3"/>
      <c r="D6" s="3"/>
      <c r="E6" s="3"/>
      <c r="F6" s="3"/>
      <c r="G6" s="3"/>
      <c r="H6" s="7" t="s">
        <v>3</v>
      </c>
      <c r="I6" s="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12"/>
      <c r="B7" s="3"/>
      <c r="C7" s="3"/>
      <c r="D7" s="3"/>
      <c r="E7" s="3"/>
      <c r="F7" s="3"/>
      <c r="G7" s="3"/>
      <c r="H7" s="7">
        <v>30.42</v>
      </c>
      <c r="I7" s="8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13" t="s">
        <v>4</v>
      </c>
      <c r="B8" s="3"/>
      <c r="C8" s="3"/>
      <c r="D8" s="3"/>
      <c r="E8" s="3"/>
      <c r="F8" s="3"/>
      <c r="G8" s="3"/>
      <c r="H8" s="9"/>
      <c r="I8" s="1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14">
        <v>0.2</v>
      </c>
      <c r="B9" s="3"/>
      <c r="C9" s="3"/>
      <c r="D9" s="3"/>
      <c r="E9" s="3"/>
      <c r="F9" s="3"/>
      <c r="G9" s="3"/>
      <c r="H9" s="7" t="s">
        <v>5</v>
      </c>
      <c r="I9" s="8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2"/>
      <c r="B10" s="3"/>
      <c r="C10" s="3"/>
      <c r="D10" s="3"/>
      <c r="E10" s="3"/>
      <c r="F10" s="3"/>
      <c r="G10" s="3"/>
      <c r="H10" s="15">
        <f>H7/7</f>
        <v>4.345714286</v>
      </c>
      <c r="I10" s="1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3" t="s">
        <v>6</v>
      </c>
      <c r="B11" s="3"/>
      <c r="C11" s="3"/>
      <c r="D11" s="3"/>
      <c r="E11" s="3"/>
      <c r="F11" s="3"/>
      <c r="G11" s="3"/>
      <c r="H11" s="1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14">
        <v>0.5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17"/>
      <c r="B13" s="3"/>
      <c r="C13" s="3"/>
      <c r="D13" s="3"/>
      <c r="E13" s="3"/>
      <c r="F13" s="3"/>
      <c r="G13" s="3"/>
      <c r="H13" s="18" t="s">
        <v>7</v>
      </c>
      <c r="I13" s="19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13" t="s">
        <v>8</v>
      </c>
      <c r="B14" s="3"/>
      <c r="C14" s="3"/>
      <c r="D14" s="3"/>
      <c r="E14" s="3"/>
      <c r="F14" s="3"/>
      <c r="G14" s="3"/>
      <c r="H14" s="20">
        <f>A18*H4</f>
        <v>43.24</v>
      </c>
      <c r="I14" s="2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14">
        <v>0.75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1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13" t="s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22">
        <v>2.0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4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23" t="s">
        <v>11</v>
      </c>
      <c r="B21" s="24">
        <v>0.4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23" t="s">
        <v>12</v>
      </c>
      <c r="B22" s="24">
        <v>0.6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3" t="s">
        <v>13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22">
        <v>5.0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ht="15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ht="15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ht="15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ht="15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ht="15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ht="15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ht="15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ht="15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ht="15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ht="15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ht="15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ht="15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ht="15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ht="15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ht="15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ht="15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ht="15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ht="15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ht="15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ht="15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ht="15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ht="15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ht="15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ht="15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ht="15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ht="15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ht="15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ht="15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ht="15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ht="15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9">
    <mergeCell ref="H13:I13"/>
    <mergeCell ref="H14:I14"/>
    <mergeCell ref="A1:I1"/>
    <mergeCell ref="H3:I3"/>
    <mergeCell ref="H4:I4"/>
    <mergeCell ref="H6:I6"/>
    <mergeCell ref="H7:I7"/>
    <mergeCell ref="H9:I9"/>
    <mergeCell ref="H10:I1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2.44"/>
    <col customWidth="1" min="2" max="2" width="13.67"/>
    <col customWidth="1" min="3" max="3" width="15.67"/>
    <col customWidth="1" min="4" max="4" width="10.56"/>
    <col customWidth="1" min="5" max="5" width="19.33"/>
    <col customWidth="1" min="6" max="26" width="10.56"/>
  </cols>
  <sheetData>
    <row r="1" ht="48.0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3"/>
      <c r="B4" s="3" t="s">
        <v>14</v>
      </c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23" t="s">
        <v>15</v>
      </c>
      <c r="B5" s="26">
        <v>55000.0</v>
      </c>
      <c r="C5" s="27"/>
      <c r="D5" s="3"/>
      <c r="E5" s="23" t="s">
        <v>16</v>
      </c>
      <c r="F5" s="28">
        <f>((B5*Variables!B21))/Variables!A6</f>
        <v>15.71428571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3"/>
      <c r="B6" s="27"/>
      <c r="C6" s="3"/>
      <c r="D6" s="3"/>
      <c r="E6" s="23" t="s">
        <v>17</v>
      </c>
      <c r="F6" s="28">
        <f>((B5*Variables!B22))/Variables!A6</f>
        <v>23.57142857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23" t="s">
        <v>18</v>
      </c>
      <c r="B7" s="28">
        <f>B5/Variables!A6</f>
        <v>39.28571429</v>
      </c>
      <c r="C7" s="2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3"/>
      <c r="B8" s="2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23" t="s">
        <v>19</v>
      </c>
      <c r="B9" s="28">
        <f>B7/Variables!A9</f>
        <v>196.4285714</v>
      </c>
      <c r="C9" s="29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23" t="s">
        <v>20</v>
      </c>
      <c r="B11" s="28">
        <f>'Projection (Target)'!B9/Variables!A12</f>
        <v>392.8571429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23" t="s">
        <v>21</v>
      </c>
      <c r="B13" s="28">
        <f>B11*Variables!B22</f>
        <v>235.7142857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23" t="s">
        <v>22</v>
      </c>
      <c r="B14" s="28">
        <f>B11*Variables!B21</f>
        <v>157.1428571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0" t="s">
        <v>23</v>
      </c>
      <c r="B16" s="31">
        <f>B13/Variables!A15</f>
        <v>314.2857143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0" t="s">
        <v>24</v>
      </c>
      <c r="B17" s="31">
        <f>B14/Variables!A15</f>
        <v>209.5238095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1" t="s">
        <v>25</v>
      </c>
      <c r="B19" s="31">
        <f>B9*Variables!B22</f>
        <v>117.8571429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1" t="s">
        <v>26</v>
      </c>
      <c r="B20" s="31">
        <f>B9*Variables!B21</f>
        <v>78.57142857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2" t="s">
        <v>27</v>
      </c>
      <c r="B22" s="33">
        <f>B19/Variables!A25</f>
        <v>23.57142857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2" t="s">
        <v>28</v>
      </c>
      <c r="B23" s="33">
        <f>B11/Variables!H14</f>
        <v>9.085502841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23" t="s">
        <v>29</v>
      </c>
      <c r="B25" s="34">
        <f>B5/B23</f>
        <v>6053.6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23" t="s">
        <v>30</v>
      </c>
      <c r="B26" s="28">
        <f>Variables!H14</f>
        <v>43.24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23" t="s">
        <v>31</v>
      </c>
      <c r="B27" s="35">
        <f>B7/B11</f>
        <v>0.1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23" t="s">
        <v>32</v>
      </c>
      <c r="B28" s="35">
        <f>B7/B9</f>
        <v>0.2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ht="15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ht="15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ht="15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ht="15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ht="15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ht="15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ht="15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ht="15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ht="15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ht="15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ht="15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ht="15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ht="15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ht="15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ht="15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ht="15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ht="15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ht="15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ht="15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ht="15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ht="15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ht="15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ht="15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ht="15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ht="15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ht="15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ht="15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1">
    <mergeCell ref="A1:F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5.33"/>
    <col customWidth="1" min="2" max="2" width="11.67"/>
    <col customWidth="1" min="3" max="3" width="10.56"/>
    <col customWidth="1" min="4" max="4" width="19.33"/>
    <col customWidth="1" min="5" max="25" width="10.56"/>
  </cols>
  <sheetData>
    <row r="1" ht="48.0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5"/>
    </row>
    <row r="2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5"/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5"/>
    </row>
    <row r="4" ht="15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5"/>
    </row>
    <row r="5" ht="15.75" customHeight="1">
      <c r="A5" s="3"/>
      <c r="B5" s="3" t="s">
        <v>33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25"/>
    </row>
    <row r="6" ht="15.75" customHeight="1">
      <c r="A6" s="36" t="s">
        <v>34</v>
      </c>
      <c r="B6" s="37">
        <v>8.0</v>
      </c>
      <c r="C6" s="3"/>
      <c r="D6" s="38" t="s">
        <v>35</v>
      </c>
      <c r="E6" s="3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25"/>
    </row>
    <row r="7" ht="15.75" customHeight="1">
      <c r="A7" s="40"/>
      <c r="B7" s="41"/>
      <c r="C7" s="3"/>
      <c r="D7" s="39" t="s">
        <v>11</v>
      </c>
      <c r="E7" s="42">
        <f>Variables!B21</f>
        <v>0.4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25"/>
    </row>
    <row r="8" ht="15.75" customHeight="1">
      <c r="A8" s="43" t="s">
        <v>36</v>
      </c>
      <c r="B8" s="44">
        <f>('Projection (BDM Headcount)'!B18*Variables!A12)/Variables!A25</f>
        <v>20.7552</v>
      </c>
      <c r="C8" s="3"/>
      <c r="D8" s="39" t="s">
        <v>12</v>
      </c>
      <c r="E8" s="42">
        <f>Variables!B22</f>
        <v>0.6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5"/>
    </row>
    <row r="9" ht="15.75" customHeight="1">
      <c r="A9" s="40"/>
      <c r="B9" s="4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25"/>
    </row>
    <row r="10" ht="15.75" customHeight="1">
      <c r="A10" s="40" t="s">
        <v>37</v>
      </c>
      <c r="B10" s="46">
        <f>(Variables!A18*B6)*Variables!H4</f>
        <v>345.92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25"/>
    </row>
    <row r="11" ht="15.75" customHeight="1">
      <c r="A11" s="40"/>
      <c r="B11" s="4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25"/>
    </row>
    <row r="12" ht="15.75" customHeight="1">
      <c r="A12" s="40" t="s">
        <v>38</v>
      </c>
      <c r="B12" s="46">
        <f>B10/Variables!A15</f>
        <v>461.2266667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25"/>
    </row>
    <row r="13" ht="15.75" customHeight="1">
      <c r="A13" s="40"/>
      <c r="B13" s="4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25"/>
    </row>
    <row r="14" ht="15.75" customHeight="1">
      <c r="A14" s="40" t="s">
        <v>19</v>
      </c>
      <c r="B14" s="46">
        <f>B10*Variables!A12</f>
        <v>172.96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25"/>
    </row>
    <row r="15" ht="15.75" customHeight="1">
      <c r="A15" s="40"/>
      <c r="B15" s="4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25"/>
    </row>
    <row r="16" ht="15.75" customHeight="1">
      <c r="A16" s="40" t="s">
        <v>39</v>
      </c>
      <c r="B16" s="46">
        <f>B10*E7</f>
        <v>138.368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25"/>
    </row>
    <row r="17" ht="15.75" customHeight="1">
      <c r="A17" s="40"/>
      <c r="B17" s="4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25"/>
    </row>
    <row r="18" ht="15.75" customHeight="1">
      <c r="A18" s="40" t="s">
        <v>40</v>
      </c>
      <c r="B18" s="46">
        <f>B10*E8</f>
        <v>207.552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25"/>
    </row>
    <row r="19" ht="15.75" customHeight="1">
      <c r="A19" s="40"/>
      <c r="B19" s="4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25"/>
    </row>
    <row r="20" ht="15.75" customHeight="1">
      <c r="A20" s="40" t="s">
        <v>41</v>
      </c>
      <c r="B20" s="46">
        <f>B16/(Variables!A15)</f>
        <v>184.4906667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25"/>
    </row>
    <row r="21" ht="15.75" customHeight="1">
      <c r="A21" s="40"/>
      <c r="B21" s="4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25"/>
    </row>
    <row r="22" ht="15.75" customHeight="1">
      <c r="A22" s="40" t="s">
        <v>42</v>
      </c>
      <c r="B22" s="46">
        <f>B18/Variables!A15</f>
        <v>276.736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25"/>
    </row>
    <row r="23" ht="15.75" customHeight="1">
      <c r="A23" s="40"/>
      <c r="B23" s="4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5"/>
    </row>
    <row r="24" ht="15.75" customHeight="1">
      <c r="A24" s="40" t="s">
        <v>43</v>
      </c>
      <c r="B24" s="46">
        <f>B14*Variables!A9</f>
        <v>34.592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25"/>
    </row>
    <row r="25" ht="15.75" customHeight="1">
      <c r="A25" s="40"/>
      <c r="B25" s="4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25"/>
    </row>
    <row r="26" ht="15.75" customHeight="1">
      <c r="A26" s="47" t="s">
        <v>44</v>
      </c>
      <c r="B26" s="48">
        <f>B24*Variables!A6</f>
        <v>48428.8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25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25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25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25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25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25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25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25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25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25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25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25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25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25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25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25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25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25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25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25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25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25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25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25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25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25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25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25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25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25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25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25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25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25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25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25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25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25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25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25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25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25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25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25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25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25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25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25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25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25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25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25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25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25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25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25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25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25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25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25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25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25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25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25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25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25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25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25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25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25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25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25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25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25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25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25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25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25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25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25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25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25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25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25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25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25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25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25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25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25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25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25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25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25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25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25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25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25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25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25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25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25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25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25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25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25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25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25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25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25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25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25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25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25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25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25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25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25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25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25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25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25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25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25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25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25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25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25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25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25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25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25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25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25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25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25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25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25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25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25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25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25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25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25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25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25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25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25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25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25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25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25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25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25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25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25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25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25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25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25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25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25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25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25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25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25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25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25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25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25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25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25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25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25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25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25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25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25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25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25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25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25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25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25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25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25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25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25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25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25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25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25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25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25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25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25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25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25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25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25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25"/>
    </row>
    <row r="227" ht="15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ht="15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ht="15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ht="15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ht="15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ht="15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ht="15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ht="15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ht="15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ht="15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ht="15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ht="15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ht="15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ht="15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ht="15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ht="15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ht="15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ht="15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ht="15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ht="15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ht="15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ht="15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ht="15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ht="15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ht="15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ht="15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ht="15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ht="15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ht="15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ht="15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